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6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2" l="1"/>
  <c r="H45" i="2"/>
  <c r="F45" i="2"/>
  <c r="B37" i="2"/>
  <c r="H41" i="2" l="1"/>
  <c r="F46" i="2" l="1"/>
  <c r="F43" i="2" s="1"/>
  <c r="C37" i="2"/>
  <c r="H29" i="2"/>
  <c r="H27" i="2"/>
  <c r="H25" i="2"/>
  <c r="H23" i="2"/>
  <c r="H21" i="2"/>
  <c r="H8" i="2"/>
  <c r="H12" i="2"/>
  <c r="H16" i="2"/>
  <c r="H13" i="2" l="1"/>
  <c r="H5" i="2"/>
  <c r="H22" i="2"/>
  <c r="H15" i="2"/>
  <c r="H9" i="2"/>
  <c r="H7" i="2"/>
  <c r="H32" i="2"/>
  <c r="H28" i="2"/>
  <c r="H26" i="2"/>
  <c r="H24" i="2"/>
  <c r="H4" i="2"/>
  <c r="E36" i="2"/>
  <c r="F36" i="2"/>
  <c r="G36" i="2"/>
  <c r="H14" i="2"/>
  <c r="H6" i="2"/>
  <c r="H31" i="2"/>
  <c r="H20" i="2"/>
  <c r="H10" i="2"/>
  <c r="H30" i="2"/>
  <c r="H11" i="2"/>
  <c r="H47" i="2" l="1"/>
  <c r="H48" i="2"/>
  <c r="F47" i="2"/>
  <c r="F48" i="2"/>
  <c r="G47" i="2"/>
  <c r="G48" i="2"/>
</calcChain>
</file>

<file path=xl/sharedStrings.xml><?xml version="1.0" encoding="utf-8"?>
<sst xmlns="http://schemas.openxmlformats.org/spreadsheetml/2006/main" count="46" uniqueCount="38">
  <si>
    <t>日期</t>
  </si>
  <si>
    <t>订单量</t>
    <phoneticPr fontId="3" type="noConversion"/>
  </si>
  <si>
    <t>充电量</t>
    <phoneticPr fontId="3" type="noConversion"/>
  </si>
  <si>
    <t>服务费</t>
    <phoneticPr fontId="3" type="noConversion"/>
  </si>
  <si>
    <t>单枪收益</t>
    <phoneticPr fontId="3" type="noConversion"/>
  </si>
  <si>
    <t>充电枪数量</t>
    <phoneticPr fontId="3" type="noConversion"/>
  </si>
  <si>
    <t>郑州西三环陈伍园国源充电站</t>
    <phoneticPr fontId="3" type="noConversion"/>
  </si>
  <si>
    <t>郑州三全路翠园充电站</t>
    <phoneticPr fontId="3" type="noConversion"/>
  </si>
  <si>
    <t>综合数据</t>
    <phoneticPr fontId="3" type="noConversion"/>
  </si>
  <si>
    <t>指标</t>
    <phoneticPr fontId="3" type="noConversion"/>
  </si>
  <si>
    <t>最大</t>
    <phoneticPr fontId="3" type="noConversion"/>
  </si>
  <si>
    <t>最小</t>
    <phoneticPr fontId="3" type="noConversion"/>
  </si>
  <si>
    <t>平均</t>
    <phoneticPr fontId="3" type="noConversion"/>
  </si>
  <si>
    <t>快充枪单枪月度收入</t>
    <phoneticPr fontId="3" type="noConversion"/>
  </si>
  <si>
    <t>模拟站点分析</t>
    <phoneticPr fontId="3" type="noConversion"/>
  </si>
  <si>
    <t>建站投资</t>
    <phoneticPr fontId="3" type="noConversion"/>
  </si>
  <si>
    <t>人员工资</t>
    <phoneticPr fontId="3" type="noConversion"/>
  </si>
  <si>
    <t>运维费用</t>
    <phoneticPr fontId="3" type="noConversion"/>
  </si>
  <si>
    <t>其他费用</t>
    <phoneticPr fontId="3" type="noConversion"/>
  </si>
  <si>
    <t>序号</t>
    <phoneticPr fontId="3" type="noConversion"/>
  </si>
  <si>
    <t>说明</t>
    <phoneticPr fontId="3" type="noConversion"/>
  </si>
  <si>
    <t>年度场地租金</t>
    <phoneticPr fontId="3" type="noConversion"/>
  </si>
  <si>
    <t>建站费用：万元</t>
    <phoneticPr fontId="3" type="noConversion"/>
  </si>
  <si>
    <t>月度费用：元</t>
    <phoneticPr fontId="3" type="noConversion"/>
  </si>
  <si>
    <t>年度费用
(元)</t>
    <phoneticPr fontId="3" type="noConversion"/>
  </si>
  <si>
    <t>保守</t>
    <phoneticPr fontId="3" type="noConversion"/>
  </si>
  <si>
    <t>正常</t>
    <phoneticPr fontId="3" type="noConversion"/>
  </si>
  <si>
    <t>乐观</t>
    <phoneticPr fontId="3" type="noConversion"/>
  </si>
  <si>
    <t>年度收入</t>
    <phoneticPr fontId="3" type="noConversion"/>
  </si>
  <si>
    <t>投资回收期限</t>
    <phoneticPr fontId="3" type="noConversion"/>
  </si>
  <si>
    <t>指标类型</t>
    <phoneticPr fontId="3" type="noConversion"/>
  </si>
  <si>
    <t>投资回收年限</t>
    <phoneticPr fontId="3" type="noConversion"/>
  </si>
  <si>
    <t>年度净利润</t>
    <phoneticPr fontId="3" type="noConversion"/>
  </si>
  <si>
    <t>年度费用：折旧、租金及运营费用</t>
    <phoneticPr fontId="3" type="noConversion"/>
  </si>
  <si>
    <t>基本
指标</t>
    <phoneticPr fontId="3" type="noConversion"/>
  </si>
  <si>
    <t>数据
模拟</t>
    <phoneticPr fontId="3" type="noConversion"/>
  </si>
  <si>
    <t>月度充电枪单枪收入保本线</t>
    <phoneticPr fontId="3" type="noConversion"/>
  </si>
  <si>
    <t>投建规模：快充枪数量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</si>
</sst>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&quot;年&quot;m&quot;月&quot;;@"/>
    <numFmt numFmtId="177" formatCode="0.00_);[Red]\(0.00\)"/>
    <numFmt numFmtId="179" formatCode="0.00_ "/>
    <numFmt numFmtId="182" formatCode="0_ "/>
    <numFmt numFmtId="183" formatCode="General&quot;年&quot;"/>
    <numFmt numFmtId="184" formatCode="General&quot;把&quot;"/>
    <numFmt numFmtId="185" formatCode="0_);[Red]\(0\)"/>
    <numFmt numFmtId="186" formatCode="0_ ;[Red]\-0\ "/>
  </numFmts>
  <fonts count="5" x14ac:knownFonts="1">
    <font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color rgb="FFC0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82" fontId="0" fillId="0" borderId="0" xfId="0" applyNumberFormat="1">
      <alignment vertical="center"/>
    </xf>
    <xf numFmtId="179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82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82" fontId="2" fillId="2" borderId="1" xfId="0" applyNumberFormat="1" applyFont="1" applyFill="1" applyBorder="1" applyAlignment="1">
      <alignment horizontal="center" vertical="center"/>
    </xf>
    <xf numFmtId="179" fontId="2" fillId="2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 indent="1"/>
    </xf>
    <xf numFmtId="177" fontId="0" fillId="0" borderId="0" xfId="0" applyNumberForma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82" fontId="0" fillId="0" borderId="2" xfId="0" applyNumberFormat="1" applyBorder="1" applyAlignment="1">
      <alignment horizontal="center" vertical="center"/>
    </xf>
    <xf numFmtId="182" fontId="0" fillId="0" borderId="3" xfId="0" applyNumberFormat="1" applyBorder="1" applyAlignment="1">
      <alignment horizontal="center" vertical="center"/>
    </xf>
    <xf numFmtId="182" fontId="0" fillId="0" borderId="4" xfId="0" applyNumberForma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indent="1"/>
    </xf>
    <xf numFmtId="183" fontId="2" fillId="0" borderId="1" xfId="0" applyNumberFormat="1" applyFont="1" applyBorder="1" applyAlignment="1">
      <alignment horizontal="right" vertical="center" indent="1"/>
    </xf>
    <xf numFmtId="184" fontId="2" fillId="0" borderId="1" xfId="0" applyNumberFormat="1" applyFont="1" applyBorder="1" applyAlignment="1">
      <alignment horizontal="right" vertical="center" indent="1"/>
    </xf>
    <xf numFmtId="0" fontId="0" fillId="0" borderId="1" xfId="0" applyBorder="1" applyAlignment="1">
      <alignment horizontal="right" vertical="center" indent="1"/>
    </xf>
    <xf numFmtId="182" fontId="0" fillId="0" borderId="1" xfId="0" applyNumberFormat="1" applyBorder="1" applyAlignment="1">
      <alignment horizontal="right" vertical="center" indent="1"/>
    </xf>
    <xf numFmtId="179" fontId="0" fillId="0" borderId="1" xfId="0" applyNumberFormat="1" applyBorder="1" applyAlignment="1">
      <alignment horizontal="righ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86" fontId="2" fillId="0" borderId="1" xfId="0" applyNumberFormat="1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indent="1"/>
    </xf>
    <xf numFmtId="185" fontId="4" fillId="0" borderId="2" xfId="0" applyNumberFormat="1" applyFont="1" applyBorder="1" applyAlignment="1">
      <alignment horizontal="center" vertical="center"/>
    </xf>
    <xf numFmtId="185" fontId="4" fillId="0" borderId="3" xfId="0" applyNumberFormat="1" applyFont="1" applyBorder="1" applyAlignment="1">
      <alignment horizontal="center" vertical="center"/>
    </xf>
    <xf numFmtId="185" fontId="4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9"/>
  <sheetViews>
    <sheetView showGridLines="0" tabSelected="1" topLeftCell="A25" workbookViewId="0">
      <selection activeCell="J44" sqref="J44"/>
    </sheetView>
  </sheetViews>
  <sheetFormatPr defaultRowHeight="21" customHeight="1" x14ac:dyDescent="0.2"/>
  <cols>
    <col min="1" max="1" width="2.375" customWidth="1"/>
    <col min="2" max="2" width="6.5" style="1" customWidth="1"/>
    <col min="3" max="3" width="12.5" customWidth="1"/>
    <col min="4" max="4" width="12.375" style="3" customWidth="1"/>
    <col min="5" max="6" width="12.375" style="4" customWidth="1"/>
    <col min="7" max="7" width="12.375" style="2" customWidth="1"/>
    <col min="8" max="8" width="12.375" customWidth="1"/>
  </cols>
  <sheetData>
    <row r="1" spans="2:8" ht="21" customHeight="1" x14ac:dyDescent="0.2">
      <c r="B1" s="2"/>
    </row>
    <row r="2" spans="2:8" ht="21" customHeight="1" x14ac:dyDescent="0.2">
      <c r="B2" s="18" t="s">
        <v>7</v>
      </c>
      <c r="C2" s="18"/>
      <c r="D2" s="18"/>
      <c r="E2" s="18"/>
      <c r="F2" s="18"/>
      <c r="G2" s="18"/>
      <c r="H2" s="18"/>
    </row>
    <row r="3" spans="2:8" s="2" customFormat="1" ht="21" customHeight="1" x14ac:dyDescent="0.2">
      <c r="B3" s="11" t="s">
        <v>19</v>
      </c>
      <c r="C3" s="11" t="s">
        <v>0</v>
      </c>
      <c r="D3" s="12" t="s">
        <v>1</v>
      </c>
      <c r="E3" s="13" t="s">
        <v>2</v>
      </c>
      <c r="F3" s="14" t="s">
        <v>3</v>
      </c>
      <c r="G3" s="14" t="s">
        <v>4</v>
      </c>
      <c r="H3" s="12" t="s">
        <v>5</v>
      </c>
    </row>
    <row r="4" spans="2:8" ht="21" customHeight="1" x14ac:dyDescent="0.2">
      <c r="B4" s="8">
        <v>1</v>
      </c>
      <c r="C4" s="5">
        <v>44531</v>
      </c>
      <c r="D4" s="35">
        <v>14036</v>
      </c>
      <c r="E4" s="36">
        <v>263733.652</v>
      </c>
      <c r="F4" s="37">
        <v>94816.25</v>
      </c>
      <c r="G4" s="37">
        <v>4740.8125</v>
      </c>
      <c r="H4" s="8">
        <f>F4/G4</f>
        <v>20</v>
      </c>
    </row>
    <row r="5" spans="2:8" ht="21" customHeight="1" x14ac:dyDescent="0.2">
      <c r="B5" s="8">
        <v>2</v>
      </c>
      <c r="C5" s="5">
        <v>44562</v>
      </c>
      <c r="D5" s="35">
        <v>8438</v>
      </c>
      <c r="E5" s="36">
        <v>163018.745</v>
      </c>
      <c r="F5" s="37">
        <v>57713.93</v>
      </c>
      <c r="G5" s="37">
        <v>2885.6965</v>
      </c>
      <c r="H5" s="8">
        <f t="shared" ref="H5:H16" si="0">F5/G5</f>
        <v>20</v>
      </c>
    </row>
    <row r="6" spans="2:8" ht="21" customHeight="1" x14ac:dyDescent="0.2">
      <c r="B6" s="8">
        <v>3</v>
      </c>
      <c r="C6" s="5">
        <v>44593</v>
      </c>
      <c r="D6" s="35">
        <v>7280</v>
      </c>
      <c r="E6" s="36">
        <v>160899.052</v>
      </c>
      <c r="F6" s="37">
        <v>46358.85</v>
      </c>
      <c r="G6" s="37">
        <v>2207.5642857142898</v>
      </c>
      <c r="H6" s="8">
        <f t="shared" si="0"/>
        <v>20.999999999999961</v>
      </c>
    </row>
    <row r="7" spans="2:8" ht="21" customHeight="1" x14ac:dyDescent="0.2">
      <c r="B7" s="8">
        <v>4</v>
      </c>
      <c r="C7" s="5">
        <v>44621</v>
      </c>
      <c r="D7" s="35">
        <v>10739</v>
      </c>
      <c r="E7" s="36">
        <v>263326.17700000003</v>
      </c>
      <c r="F7" s="37">
        <v>60464.2</v>
      </c>
      <c r="G7" s="37">
        <v>2879.24761904762</v>
      </c>
      <c r="H7" s="8">
        <f t="shared" si="0"/>
        <v>20.999999999999993</v>
      </c>
    </row>
    <row r="8" spans="2:8" ht="21" customHeight="1" x14ac:dyDescent="0.2">
      <c r="B8" s="8">
        <v>5</v>
      </c>
      <c r="C8" s="5">
        <v>44652</v>
      </c>
      <c r="D8" s="35">
        <v>7645</v>
      </c>
      <c r="E8" s="36">
        <v>331147.804</v>
      </c>
      <c r="F8" s="37">
        <v>85377.82</v>
      </c>
      <c r="G8" s="37">
        <v>1641.88115384615</v>
      </c>
      <c r="H8" s="8">
        <f t="shared" si="0"/>
        <v>52.000000000000128</v>
      </c>
    </row>
    <row r="9" spans="2:8" ht="21" customHeight="1" x14ac:dyDescent="0.2">
      <c r="B9" s="8">
        <v>6</v>
      </c>
      <c r="C9" s="5">
        <v>44682</v>
      </c>
      <c r="D9" s="35">
        <v>5446</v>
      </c>
      <c r="E9" s="36">
        <v>263638.35600000003</v>
      </c>
      <c r="F9" s="37">
        <v>68008.63</v>
      </c>
      <c r="G9" s="37">
        <v>1307.85826923077</v>
      </c>
      <c r="H9" s="8">
        <f t="shared" si="0"/>
        <v>51.999999999999972</v>
      </c>
    </row>
    <row r="10" spans="2:8" ht="21" customHeight="1" x14ac:dyDescent="0.2">
      <c r="B10" s="8">
        <v>7</v>
      </c>
      <c r="C10" s="5">
        <v>44713</v>
      </c>
      <c r="D10" s="35">
        <v>5624</v>
      </c>
      <c r="E10" s="36">
        <v>257218.897</v>
      </c>
      <c r="F10" s="37">
        <v>68999.95</v>
      </c>
      <c r="G10" s="37">
        <v>1352.9401960784301</v>
      </c>
      <c r="H10" s="8">
        <f t="shared" si="0"/>
        <v>51.00000000000005</v>
      </c>
    </row>
    <row r="11" spans="2:8" ht="21" customHeight="1" x14ac:dyDescent="0.2">
      <c r="B11" s="8">
        <v>8</v>
      </c>
      <c r="C11" s="5">
        <v>44743</v>
      </c>
      <c r="D11" s="35">
        <v>4058</v>
      </c>
      <c r="E11" s="36">
        <v>144320.122</v>
      </c>
      <c r="F11" s="37">
        <v>37005.65</v>
      </c>
      <c r="G11" s="37">
        <v>740.11300000000006</v>
      </c>
      <c r="H11" s="8">
        <f t="shared" si="0"/>
        <v>50</v>
      </c>
    </row>
    <row r="12" spans="2:8" ht="21" customHeight="1" x14ac:dyDescent="0.2">
      <c r="B12" s="8">
        <v>9</v>
      </c>
      <c r="C12" s="5">
        <v>44774</v>
      </c>
      <c r="D12" s="35">
        <v>6579</v>
      </c>
      <c r="E12" s="36">
        <v>230049.416</v>
      </c>
      <c r="F12" s="37">
        <v>50539.66</v>
      </c>
      <c r="G12" s="37">
        <v>1052.9095833333299</v>
      </c>
      <c r="H12" s="8">
        <f t="shared" si="0"/>
        <v>48.000000000000156</v>
      </c>
    </row>
    <row r="13" spans="2:8" ht="21" customHeight="1" x14ac:dyDescent="0.2">
      <c r="B13" s="8">
        <v>10</v>
      </c>
      <c r="C13" s="5">
        <v>44805</v>
      </c>
      <c r="D13" s="35">
        <v>7265</v>
      </c>
      <c r="E13" s="36">
        <v>209386.18299999999</v>
      </c>
      <c r="F13" s="37">
        <v>39756.080000000002</v>
      </c>
      <c r="G13" s="37">
        <v>779.53098039215695</v>
      </c>
      <c r="H13" s="8">
        <f t="shared" si="0"/>
        <v>51</v>
      </c>
    </row>
    <row r="14" spans="2:8" ht="21" customHeight="1" x14ac:dyDescent="0.2">
      <c r="B14" s="8">
        <v>11</v>
      </c>
      <c r="C14" s="5">
        <v>44835</v>
      </c>
      <c r="D14" s="35">
        <v>4774</v>
      </c>
      <c r="E14" s="36">
        <v>122263.315</v>
      </c>
      <c r="F14" s="37">
        <v>17876.21</v>
      </c>
      <c r="G14" s="37">
        <v>343.77326923076902</v>
      </c>
      <c r="H14" s="8">
        <f t="shared" si="0"/>
        <v>52.000000000000028</v>
      </c>
    </row>
    <row r="15" spans="2:8" ht="21" customHeight="1" x14ac:dyDescent="0.2">
      <c r="B15" s="8">
        <v>12</v>
      </c>
      <c r="C15" s="5">
        <v>44866</v>
      </c>
      <c r="D15" s="35">
        <v>8575</v>
      </c>
      <c r="E15" s="36">
        <v>166346.663</v>
      </c>
      <c r="F15" s="37">
        <v>32098.75</v>
      </c>
      <c r="G15" s="37">
        <v>629.387254901961</v>
      </c>
      <c r="H15" s="8">
        <f t="shared" si="0"/>
        <v>50.999999999999986</v>
      </c>
    </row>
    <row r="16" spans="2:8" ht="21" customHeight="1" x14ac:dyDescent="0.2">
      <c r="B16" s="8">
        <v>13</v>
      </c>
      <c r="C16" s="5">
        <v>44896</v>
      </c>
      <c r="D16" s="35">
        <v>11709</v>
      </c>
      <c r="E16" s="36">
        <v>238507.94400000019</v>
      </c>
      <c r="F16" s="37">
        <v>47296.038000000059</v>
      </c>
      <c r="G16" s="37">
        <v>909.53919230769338</v>
      </c>
      <c r="H16" s="8">
        <f t="shared" si="0"/>
        <v>52</v>
      </c>
    </row>
    <row r="17" spans="2:8" ht="21" customHeight="1" x14ac:dyDescent="0.2">
      <c r="B17" s="2"/>
      <c r="C17" s="1"/>
      <c r="D17"/>
      <c r="E17" s="3"/>
      <c r="G17" s="4"/>
      <c r="H17" s="2"/>
    </row>
    <row r="18" spans="2:8" ht="21" customHeight="1" x14ac:dyDescent="0.2">
      <c r="B18" s="2"/>
      <c r="C18" s="9" t="s">
        <v>6</v>
      </c>
      <c r="D18" s="9"/>
      <c r="E18" s="9"/>
      <c r="F18" s="9"/>
      <c r="G18" s="9"/>
      <c r="H18" s="9"/>
    </row>
    <row r="19" spans="2:8" s="10" customFormat="1" ht="21" customHeight="1" x14ac:dyDescent="0.2">
      <c r="B19" s="11" t="s">
        <v>19</v>
      </c>
      <c r="C19" s="11" t="s">
        <v>0</v>
      </c>
      <c r="D19" s="11" t="s">
        <v>1</v>
      </c>
      <c r="E19" s="11" t="s">
        <v>2</v>
      </c>
      <c r="F19" s="11" t="s">
        <v>3</v>
      </c>
      <c r="G19" s="11" t="s">
        <v>4</v>
      </c>
      <c r="H19" s="11" t="s">
        <v>5</v>
      </c>
    </row>
    <row r="20" spans="2:8" ht="21" customHeight="1" x14ac:dyDescent="0.2">
      <c r="B20" s="8">
        <v>1</v>
      </c>
      <c r="C20" s="5">
        <v>44531</v>
      </c>
      <c r="D20" s="35">
        <v>17532</v>
      </c>
      <c r="E20" s="36">
        <v>406549.76000000001</v>
      </c>
      <c r="F20" s="37">
        <v>144460.5</v>
      </c>
      <c r="G20" s="37">
        <v>4012.7916666666702</v>
      </c>
      <c r="H20" s="8">
        <f>F20/G20</f>
        <v>35.999999999999972</v>
      </c>
    </row>
    <row r="21" spans="2:8" ht="21" customHeight="1" x14ac:dyDescent="0.2">
      <c r="B21" s="8">
        <v>2</v>
      </c>
      <c r="C21" s="5">
        <v>44562</v>
      </c>
      <c r="D21" s="35">
        <v>5358</v>
      </c>
      <c r="E21" s="36">
        <v>126423.26</v>
      </c>
      <c r="F21" s="37">
        <v>45378.87</v>
      </c>
      <c r="G21" s="37">
        <v>1260.52416666667</v>
      </c>
      <c r="H21" s="8">
        <f t="shared" ref="H21:H32" si="1">F21/G21</f>
        <v>35.999999999999908</v>
      </c>
    </row>
    <row r="22" spans="2:8" ht="21" customHeight="1" x14ac:dyDescent="0.2">
      <c r="B22" s="8">
        <v>3</v>
      </c>
      <c r="C22" s="5">
        <v>44593</v>
      </c>
      <c r="D22" s="35">
        <v>5323</v>
      </c>
      <c r="E22" s="36">
        <v>125908.45</v>
      </c>
      <c r="F22" s="37">
        <v>37554.839999999997</v>
      </c>
      <c r="G22" s="37">
        <v>1043.19</v>
      </c>
      <c r="H22" s="8">
        <f t="shared" si="1"/>
        <v>35.999999999999993</v>
      </c>
    </row>
    <row r="23" spans="2:8" ht="21" customHeight="1" x14ac:dyDescent="0.2">
      <c r="B23" s="8">
        <v>4</v>
      </c>
      <c r="C23" s="5">
        <v>44621</v>
      </c>
      <c r="D23" s="35">
        <v>6640</v>
      </c>
      <c r="E23" s="36">
        <v>143944.45000000001</v>
      </c>
      <c r="F23" s="37">
        <v>34802.199999999997</v>
      </c>
      <c r="G23" s="37">
        <v>966.72777777777799</v>
      </c>
      <c r="H23" s="8">
        <f t="shared" si="1"/>
        <v>35.999999999999986</v>
      </c>
    </row>
    <row r="24" spans="2:8" ht="21" customHeight="1" x14ac:dyDescent="0.2">
      <c r="B24" s="8">
        <v>5</v>
      </c>
      <c r="C24" s="5">
        <v>44652</v>
      </c>
      <c r="D24" s="35">
        <v>4524</v>
      </c>
      <c r="E24" s="36">
        <v>95595.67</v>
      </c>
      <c r="F24" s="37">
        <v>27405.88</v>
      </c>
      <c r="G24" s="37">
        <v>761.27444444444404</v>
      </c>
      <c r="H24" s="8">
        <f t="shared" si="1"/>
        <v>36.000000000000021</v>
      </c>
    </row>
    <row r="25" spans="2:8" ht="21" customHeight="1" x14ac:dyDescent="0.2">
      <c r="B25" s="8">
        <v>6</v>
      </c>
      <c r="C25" s="5">
        <v>44682</v>
      </c>
      <c r="D25" s="35">
        <v>5590</v>
      </c>
      <c r="E25" s="36">
        <v>125655.12</v>
      </c>
      <c r="F25" s="37">
        <v>25103.21</v>
      </c>
      <c r="G25" s="37">
        <v>697.31138888888904</v>
      </c>
      <c r="H25" s="8">
        <f t="shared" si="1"/>
        <v>35.999999999999993</v>
      </c>
    </row>
    <row r="26" spans="2:8" ht="21" customHeight="1" x14ac:dyDescent="0.2">
      <c r="B26" s="8">
        <v>7</v>
      </c>
      <c r="C26" s="5">
        <v>44713</v>
      </c>
      <c r="D26" s="35">
        <v>6729</v>
      </c>
      <c r="E26" s="36">
        <v>155662.54999999999</v>
      </c>
      <c r="F26" s="37">
        <v>31612.17</v>
      </c>
      <c r="G26" s="37">
        <v>878.11583333333294</v>
      </c>
      <c r="H26" s="8">
        <f t="shared" si="1"/>
        <v>36.000000000000014</v>
      </c>
    </row>
    <row r="27" spans="2:8" ht="21" customHeight="1" x14ac:dyDescent="0.2">
      <c r="B27" s="8">
        <v>8</v>
      </c>
      <c r="C27" s="5">
        <v>44743</v>
      </c>
      <c r="D27" s="35">
        <v>6293</v>
      </c>
      <c r="E27" s="36">
        <v>139290.99</v>
      </c>
      <c r="F27" s="37">
        <v>27739.42</v>
      </c>
      <c r="G27" s="37">
        <v>770.53944444444403</v>
      </c>
      <c r="H27" s="8">
        <f t="shared" si="1"/>
        <v>36.000000000000014</v>
      </c>
    </row>
    <row r="28" spans="2:8" ht="21" customHeight="1" x14ac:dyDescent="0.2">
      <c r="B28" s="8">
        <v>9</v>
      </c>
      <c r="C28" s="5">
        <v>44774</v>
      </c>
      <c r="D28" s="35">
        <v>5377</v>
      </c>
      <c r="E28" s="36">
        <v>127008.23</v>
      </c>
      <c r="F28" s="37">
        <v>25208.959999999999</v>
      </c>
      <c r="G28" s="37">
        <v>741.44</v>
      </c>
      <c r="H28" s="8">
        <f t="shared" si="1"/>
        <v>33.999999999999993</v>
      </c>
    </row>
    <row r="29" spans="2:8" ht="21" customHeight="1" x14ac:dyDescent="0.2">
      <c r="B29" s="8">
        <v>10</v>
      </c>
      <c r="C29" s="5">
        <v>44805</v>
      </c>
      <c r="D29" s="35">
        <v>5812</v>
      </c>
      <c r="E29" s="36">
        <v>127778.27</v>
      </c>
      <c r="F29" s="37">
        <v>25861.26</v>
      </c>
      <c r="G29" s="37">
        <v>718.368333333333</v>
      </c>
      <c r="H29" s="8">
        <f t="shared" si="1"/>
        <v>36.000000000000014</v>
      </c>
    </row>
    <row r="30" spans="2:8" ht="21" customHeight="1" x14ac:dyDescent="0.2">
      <c r="B30" s="8">
        <v>11</v>
      </c>
      <c r="C30" s="5">
        <v>44835</v>
      </c>
      <c r="D30" s="35">
        <v>2243</v>
      </c>
      <c r="E30" s="36">
        <v>52730.720000000001</v>
      </c>
      <c r="F30" s="37">
        <v>11209.08</v>
      </c>
      <c r="G30" s="37">
        <v>311.363333333333</v>
      </c>
      <c r="H30" s="8">
        <f t="shared" si="1"/>
        <v>36.000000000000036</v>
      </c>
    </row>
    <row r="31" spans="2:8" ht="21" customHeight="1" x14ac:dyDescent="0.2">
      <c r="B31" s="8">
        <v>12</v>
      </c>
      <c r="C31" s="5">
        <v>44866</v>
      </c>
      <c r="D31" s="35">
        <v>966</v>
      </c>
      <c r="E31" s="36">
        <v>18410.740000000002</v>
      </c>
      <c r="F31" s="37">
        <v>4912.75</v>
      </c>
      <c r="G31" s="37">
        <v>144.49264705882399</v>
      </c>
      <c r="H31" s="8">
        <f t="shared" si="1"/>
        <v>33.999999999999893</v>
      </c>
    </row>
    <row r="32" spans="2:8" ht="21" customHeight="1" x14ac:dyDescent="0.2">
      <c r="B32" s="8">
        <v>13</v>
      </c>
      <c r="C32" s="5">
        <v>44896</v>
      </c>
      <c r="D32" s="35">
        <v>4613</v>
      </c>
      <c r="E32" s="36">
        <v>103773.79999999996</v>
      </c>
      <c r="F32" s="37">
        <v>21253.633000000009</v>
      </c>
      <c r="G32" s="37">
        <v>590.3786944444447</v>
      </c>
      <c r="H32" s="8">
        <f t="shared" si="1"/>
        <v>36</v>
      </c>
    </row>
    <row r="34" spans="2:8" ht="21" customHeight="1" x14ac:dyDescent="0.2">
      <c r="B34" s="19" t="s">
        <v>8</v>
      </c>
      <c r="C34" s="19"/>
      <c r="D34" s="19"/>
      <c r="E34" s="19"/>
      <c r="F34" s="19"/>
      <c r="G34" s="19"/>
      <c r="H34" s="19"/>
    </row>
    <row r="35" spans="2:8" ht="21" customHeight="1" x14ac:dyDescent="0.2">
      <c r="B35" s="25" t="s">
        <v>9</v>
      </c>
      <c r="C35" s="27"/>
      <c r="D35" s="26"/>
      <c r="E35" s="12" t="s">
        <v>10</v>
      </c>
      <c r="F35" s="12" t="s">
        <v>11</v>
      </c>
      <c r="G35" s="12" t="s">
        <v>12</v>
      </c>
      <c r="H35" s="12" t="s">
        <v>20</v>
      </c>
    </row>
    <row r="36" spans="2:8" ht="21" customHeight="1" x14ac:dyDescent="0.2">
      <c r="B36" s="38" t="s">
        <v>13</v>
      </c>
      <c r="C36" s="39"/>
      <c r="D36" s="40"/>
      <c r="E36" s="15">
        <f>MAX(G4:G16,G20:G32)</f>
        <v>4740.8125</v>
      </c>
      <c r="F36" s="15">
        <f>MIN(G4:G16,G20:G32)</f>
        <v>144.49264705882399</v>
      </c>
      <c r="G36" s="15">
        <f>AVERAGE(G4:G16,G20:G32)</f>
        <v>1321.8373667105895</v>
      </c>
      <c r="H36" s="15"/>
    </row>
    <row r="37" spans="2:8" ht="21" customHeight="1" x14ac:dyDescent="0.2">
      <c r="B37" s="44">
        <f>C41*10000</f>
        <v>1600000</v>
      </c>
      <c r="C37" s="45">
        <f>D41*10000+H41</f>
        <v>296000</v>
      </c>
      <c r="D37" s="16"/>
      <c r="E37" s="17"/>
      <c r="F37" s="17"/>
      <c r="G37" s="17"/>
    </row>
    <row r="38" spans="2:8" ht="21" customHeight="1" x14ac:dyDescent="0.2">
      <c r="B38" s="19" t="s">
        <v>14</v>
      </c>
      <c r="C38" s="19"/>
      <c r="D38" s="19"/>
      <c r="E38" s="19"/>
      <c r="F38" s="19"/>
      <c r="G38" s="19"/>
      <c r="H38" s="19"/>
    </row>
    <row r="39" spans="2:8" s="2" customFormat="1" ht="21" customHeight="1" x14ac:dyDescent="0.2">
      <c r="B39" s="28" t="s">
        <v>34</v>
      </c>
      <c r="C39" s="25" t="s">
        <v>22</v>
      </c>
      <c r="D39" s="26"/>
      <c r="E39" s="25" t="s">
        <v>23</v>
      </c>
      <c r="F39" s="27"/>
      <c r="G39" s="26"/>
      <c r="H39" s="28" t="s">
        <v>24</v>
      </c>
    </row>
    <row r="40" spans="2:8" ht="21" customHeight="1" x14ac:dyDescent="0.2">
      <c r="B40" s="30"/>
      <c r="C40" s="12" t="s">
        <v>15</v>
      </c>
      <c r="D40" s="12" t="s">
        <v>21</v>
      </c>
      <c r="E40" s="12" t="s">
        <v>16</v>
      </c>
      <c r="F40" s="12" t="s">
        <v>17</v>
      </c>
      <c r="G40" s="12" t="s">
        <v>18</v>
      </c>
      <c r="H40" s="29"/>
    </row>
    <row r="41" spans="2:8" s="24" customFormat="1" ht="21" customHeight="1" x14ac:dyDescent="0.2">
      <c r="B41" s="30"/>
      <c r="C41" s="32">
        <v>160</v>
      </c>
      <c r="D41" s="32">
        <v>20</v>
      </c>
      <c r="E41" s="32">
        <v>5000</v>
      </c>
      <c r="F41" s="23">
        <v>2000</v>
      </c>
      <c r="G41" s="23">
        <v>1000</v>
      </c>
      <c r="H41" s="32">
        <f>SUM(E41:G41)*12</f>
        <v>96000</v>
      </c>
    </row>
    <row r="42" spans="2:8" ht="21" customHeight="1" x14ac:dyDescent="0.2">
      <c r="B42" s="29"/>
      <c r="C42" s="25" t="s">
        <v>31</v>
      </c>
      <c r="D42" s="26"/>
      <c r="E42" s="33">
        <v>5</v>
      </c>
      <c r="F42" s="25" t="s">
        <v>37</v>
      </c>
      <c r="G42" s="26"/>
      <c r="H42" s="34">
        <v>24</v>
      </c>
    </row>
    <row r="43" spans="2:8" ht="21" customHeight="1" x14ac:dyDescent="0.2">
      <c r="B43" s="28" t="s">
        <v>35</v>
      </c>
      <c r="C43" s="25" t="s">
        <v>36</v>
      </c>
      <c r="D43" s="27"/>
      <c r="E43" s="26"/>
      <c r="F43" s="46">
        <f>ROUND((F46/12/H42)/100,0)*100</f>
        <v>2100</v>
      </c>
      <c r="G43" s="47"/>
      <c r="H43" s="48"/>
    </row>
    <row r="44" spans="2:8" s="10" customFormat="1" ht="21" customHeight="1" x14ac:dyDescent="0.2">
      <c r="B44" s="41"/>
      <c r="C44" s="25" t="s">
        <v>30</v>
      </c>
      <c r="D44" s="27"/>
      <c r="E44" s="26"/>
      <c r="F44" s="12" t="s">
        <v>25</v>
      </c>
      <c r="G44" s="12" t="s">
        <v>26</v>
      </c>
      <c r="H44" s="12" t="s">
        <v>27</v>
      </c>
    </row>
    <row r="45" spans="2:8" ht="21" customHeight="1" x14ac:dyDescent="0.2">
      <c r="B45" s="41"/>
      <c r="C45" s="25" t="s">
        <v>28</v>
      </c>
      <c r="D45" s="27"/>
      <c r="E45" s="26"/>
      <c r="F45" s="7">
        <f>INT(AVERAGE($E$36,$G$36)*0.6*$H$42*12/100)*100</f>
        <v>523800</v>
      </c>
      <c r="G45" s="7">
        <f>INT(AVERAGE($E$36,$G$36)*0.8*$H$42*12/100)*100</f>
        <v>698400</v>
      </c>
      <c r="H45" s="7">
        <f>INT(AVERAGE($E$36,$G$36)*1*$H$42*12/100)*100</f>
        <v>873000</v>
      </c>
    </row>
    <row r="46" spans="2:8" ht="21" customHeight="1" x14ac:dyDescent="0.2">
      <c r="B46" s="41"/>
      <c r="C46" s="25" t="s">
        <v>33</v>
      </c>
      <c r="D46" s="27"/>
      <c r="E46" s="26"/>
      <c r="F46" s="20">
        <f>(C41*10000/E42)+H41+D41*10000</f>
        <v>616000</v>
      </c>
      <c r="G46" s="21"/>
      <c r="H46" s="22"/>
    </row>
    <row r="47" spans="2:8" ht="21" customHeight="1" x14ac:dyDescent="0.2">
      <c r="B47" s="41"/>
      <c r="C47" s="25" t="s">
        <v>32</v>
      </c>
      <c r="D47" s="27"/>
      <c r="E47" s="26"/>
      <c r="F47" s="43">
        <f>F45-$F$46</f>
        <v>-92200</v>
      </c>
      <c r="G47" s="43">
        <f t="shared" ref="G47:H47" si="2">G45-$F$46</f>
        <v>82400</v>
      </c>
      <c r="H47" s="43">
        <f t="shared" si="2"/>
        <v>257000</v>
      </c>
    </row>
    <row r="48" spans="2:8" ht="21" customHeight="1" x14ac:dyDescent="0.2">
      <c r="B48" s="41"/>
      <c r="C48" s="25" t="s">
        <v>29</v>
      </c>
      <c r="D48" s="27"/>
      <c r="E48" s="26"/>
      <c r="F48" s="31" t="str">
        <f>IF(INT($B$37/(F45-$C$37))&lt;0,"无法收回投资",INT($B$37/(F45-$C$37))&amp;"年"&amp;IF(INT(($B$37/(F45-$C$37)-INT($B$37/(F45-$C$37)))*12)=0,,INT(($B$37/(F45-$C$37)-INT($B$37/(F45-$C$37)))*12)&amp;"个月"))</f>
        <v>7年</v>
      </c>
      <c r="G48" s="31" t="str">
        <f t="shared" ref="G48:H48" si="3">IF(INT($B$37/(G45-$C$37))&lt;0,"无法收回投资",INT($B$37/(G45-$C$37))&amp;"年"&amp;IF(INT(($B$37/(G45-$C$37)-INT($B$37/(G45-$C$37)))*12)=0,,INT(($B$37/(G45-$C$37)-INT($B$37/(G45-$C$37)))*12)&amp;"个月"))</f>
        <v>3年11个月</v>
      </c>
      <c r="H48" s="31" t="str">
        <f t="shared" si="3"/>
        <v>2年9个月</v>
      </c>
    </row>
    <row r="49" spans="2:8" ht="21" customHeight="1" x14ac:dyDescent="0.2">
      <c r="B49" s="42"/>
      <c r="C49" s="25" t="s">
        <v>29</v>
      </c>
      <c r="D49" s="27"/>
      <c r="E49" s="26"/>
      <c r="F49" s="6"/>
      <c r="G49" s="6"/>
      <c r="H49" s="6"/>
    </row>
  </sheetData>
  <mergeCells count="22">
    <mergeCell ref="F46:H46"/>
    <mergeCell ref="C42:D42"/>
    <mergeCell ref="F42:G42"/>
    <mergeCell ref="C47:E47"/>
    <mergeCell ref="C48:E48"/>
    <mergeCell ref="B43:B49"/>
    <mergeCell ref="C43:E43"/>
    <mergeCell ref="F43:H43"/>
    <mergeCell ref="C45:E45"/>
    <mergeCell ref="C49:E49"/>
    <mergeCell ref="C44:E44"/>
    <mergeCell ref="C46:E46"/>
    <mergeCell ref="H39:H40"/>
    <mergeCell ref="C39:D39"/>
    <mergeCell ref="B2:H2"/>
    <mergeCell ref="B34:H34"/>
    <mergeCell ref="B38:H38"/>
    <mergeCell ref="B39:B42"/>
    <mergeCell ref="E39:G39"/>
    <mergeCell ref="C18:H18"/>
    <mergeCell ref="B35:D35"/>
    <mergeCell ref="B36:D36"/>
  </mergeCells>
  <phoneticPr fontId="3" type="noConversion"/>
  <pageMargins left="0.7" right="0.7" top="0.75" bottom="0.75" header="0.3" footer="0.3"/>
  <ignoredErrors>
    <ignoredError sqref="H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2023-03-24T02:28:15Z</dcterms:created>
  <dcterms:modified xsi:type="dcterms:W3CDTF">2023-03-24T04:15:31Z</dcterms:modified>
</cp:coreProperties>
</file>